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Charge-Out Rate" sheetId="2" state="visible" r:id="rId4"/>
  </sheets>
  <definedNames>
    <definedName function="false" hidden="false" localSheetId="1" name="_xlnm.Print_Area" vbProcedure="false">'Charge-Out Rate'!$A$1:$H$69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<sst xmlns="http://schemas.openxmlformats.org/spreadsheetml/2006/main" count="101" uniqueCount="89">
  <si>
    <t xml:space="preserve">DINKUM DOCS  |  Free Charge-Out Rate Calculator</t>
  </si>
  <si>
    <t xml:space="preserve">What it does</t>
  </si>
  <si>
    <t xml:space="preserve">Works out what you need to charge per hour so you cover your wages, your overheads and the profit you want. It gives a rate for each person and an average for the business.</t>
  </si>
  <si>
    <t xml:space="preserve">How to use it</t>
  </si>
  <si>
    <t xml:space="preserve">1. Open the Charge-Out Rate tab. Blue cells are yours to change. The numbers in it are a made-up example, so replace them with your own.</t>
  </si>
  <si>
    <t xml:space="preserve">2. Enter your leave and days off, then each person's pay and how many hours a week they work.</t>
  </si>
  <si>
    <t xml:space="preserve">3. List your overheads: vehicle, insurance, phone, accounting and so on. Choose weekly, monthly or yearly for each.</t>
  </si>
  <si>
    <t xml:space="preserve">4. Choose the profit you want. The sheet shows each person's charge-out rate and the sales you need for the year.</t>
  </si>
  <si>
    <t xml:space="preserve">Include your own wage</t>
  </si>
  <si>
    <t xml:space="preserve">If you are the owner, put in the wage you want to pay yourself. If you leave it out, your rate will be too low to actually pay you.</t>
  </si>
  <si>
    <t xml:space="preserve">Markup is not margin</t>
  </si>
  <si>
    <t xml:space="preserve">The profit box is a margin: the share of every dollar you charge that you keep. A 10% margin is an 11.1% markup. The sheet also shows the markup you need if you cost labour at wages only.</t>
  </si>
  <si>
    <t xml:space="preserve">Please check</t>
  </si>
  <si>
    <t xml:space="preserve">This is a calculation aid, not tax or financial advice. Check super, workers compensation and other on-costs with your accountant or the relevant authority.</t>
  </si>
  <si>
    <t xml:space="preserve">Want more? The Dinkum Docs Tradies Business Starter Kit includes this calculator and links it to your quotes, claims and job costing.</t>
  </si>
  <si>
    <t xml:space="preserve">CHARGE-OUT RATE &amp; OVERHEADS  |  what you need to charge per hour</t>
  </si>
  <si>
    <t xml:space="preserve">Type in the blue cells. The numbers shown are a made-up example, so replace them with your own.</t>
  </si>
  <si>
    <t xml:space="preserve">Include a wage for yourself. If you leave out your own pay, your rate will come out too low.</t>
  </si>
  <si>
    <t xml:space="preserve">1. YOUR YEAR (how many weeks you can actually work)</t>
  </si>
  <si>
    <t xml:space="preserve">Weeks in a year</t>
  </si>
  <si>
    <t xml:space="preserve">Annual leave (weeks)</t>
  </si>
  <si>
    <t xml:space="preserve">Public holidays (days)</t>
  </si>
  <si>
    <t xml:space="preserve">Sick and personal leave (days)</t>
  </si>
  <si>
    <t xml:space="preserve">Training and other time off (days)</t>
  </si>
  <si>
    <t xml:space="preserve">Working weeks available</t>
  </si>
  <si>
    <t xml:space="preserve">Days off are counted as 5 to a week</t>
  </si>
  <si>
    <t xml:space="preserve">Super (%)</t>
  </si>
  <si>
    <t xml:space="preserve">Superannuation guarantee. Check the current rate with the ATO.</t>
  </si>
  <si>
    <t xml:space="preserve">Workers comp and other on-costs (%)</t>
  </si>
  <si>
    <t xml:space="preserve">Workers compensation, payroll tax and any other cost on top of wages</t>
  </si>
  <si>
    <t xml:space="preserve">2. YOUR PEOPLE (owners and staff who do billable work)</t>
  </si>
  <si>
    <t xml:space="preserve">Name or role</t>
  </si>
  <si>
    <t xml:space="preserve">Annual pay ($)</t>
  </si>
  <si>
    <t xml:space="preserve">Paid hours per week</t>
  </si>
  <si>
    <t xml:space="preserve">Billable % of paid time</t>
  </si>
  <si>
    <t xml:space="preserve">On-costs % (blank uses standard)</t>
  </si>
  <si>
    <t xml:space="preserve">Productive hours per year</t>
  </si>
  <si>
    <t xml:space="preserve">Labour cost per productive hour ($)</t>
  </si>
  <si>
    <t xml:space="preserve">Pay including on-costs ($)</t>
  </si>
  <si>
    <t xml:space="preserve">Owner (tradesperson)</t>
  </si>
  <si>
    <t xml:space="preserve">Tradesperson</t>
  </si>
  <si>
    <t xml:space="preserve">Apprentice or labourer</t>
  </si>
  <si>
    <t xml:space="preserve">Billable % is the share of paid time you can actually charge for. Quoting, travel, ordering and admin are not billable. A sole trader or partner with no super can type 0% in the on-costs box.</t>
  </si>
  <si>
    <t xml:space="preserve">3. YOUR OVERHEADS (running costs that are not wages and not materials for a job)</t>
  </si>
  <si>
    <t xml:space="preserve">Cost</t>
  </si>
  <si>
    <t xml:space="preserve">Amount ($)</t>
  </si>
  <si>
    <t xml:space="preserve">How often</t>
  </si>
  <si>
    <t xml:space="preserve">Per year ($)</t>
  </si>
  <si>
    <t xml:space="preserve">Vehicle running (fuel, rego, servicing)</t>
  </si>
  <si>
    <t xml:space="preserve">Monthly</t>
  </si>
  <si>
    <t xml:space="preserve">Insurance (public liability, contract works)</t>
  </si>
  <si>
    <t xml:space="preserve">Yearly</t>
  </si>
  <si>
    <t xml:space="preserve">Licences, registrations and memberships</t>
  </si>
  <si>
    <t xml:space="preserve">Phone and internet</t>
  </si>
  <si>
    <t xml:space="preserve">Software and subscriptions</t>
  </si>
  <si>
    <t xml:space="preserve">Accounting and bookkeeping</t>
  </si>
  <si>
    <t xml:space="preserve">Storage, yard or workshop rent</t>
  </si>
  <si>
    <t xml:space="preserve">Tools and small equipment</t>
  </si>
  <si>
    <t xml:space="preserve">Advertising and marketing</t>
  </si>
  <si>
    <t xml:space="preserve">Training, uniforms and safety gear</t>
  </si>
  <si>
    <t xml:space="preserve">Bank and card fees</t>
  </si>
  <si>
    <t xml:space="preserve">Other</t>
  </si>
  <si>
    <t xml:space="preserve">Total overheads per year</t>
  </si>
  <si>
    <t xml:space="preserve">4. PROFIT YOU WANT</t>
  </si>
  <si>
    <t xml:space="preserve">Profit you want (% of the price you charge)</t>
  </si>
  <si>
    <t xml:space="preserve">This is a margin. It's the share of every dollar you charge that you keep.</t>
  </si>
  <si>
    <t xml:space="preserve">GST rate</t>
  </si>
  <si>
    <t xml:space="preserve">5. YOUR RATES</t>
  </si>
  <si>
    <t xml:space="preserve">Total productive hours per year (everyone)</t>
  </si>
  <si>
    <t xml:space="preserve">Overhead to recover per productive hour</t>
  </si>
  <si>
    <t xml:space="preserve">Your overheads shared equally across everyone's billable hours</t>
  </si>
  <si>
    <t xml:space="preserve">Productive hours</t>
  </si>
  <si>
    <t xml:space="preserve">Labour cost per hour ($)</t>
  </si>
  <si>
    <t xml:space="preserve">Overhead per hour ($)</t>
  </si>
  <si>
    <t xml:space="preserve">Break-even cost per hour ($)</t>
  </si>
  <si>
    <t xml:space="preserve">CHARGE-OUT RATE per hour (ex GST)</t>
  </si>
  <si>
    <t xml:space="preserve">Charge-out rate (inc GST)</t>
  </si>
  <si>
    <t xml:space="preserve">Markup needed on labour cost</t>
  </si>
  <si>
    <t xml:space="preserve">Average across your team (weighted by hours)</t>
  </si>
  <si>
    <t xml:space="preserve">Markup needed on labour cost: if you cost labour at wages only, this is the markup that covers overheads and profit. A markup is added on top of cost, a margin is a share of price, and they are not the same.</t>
  </si>
  <si>
    <t xml:space="preserve">6. WHAT THE YEAR HAS TO EARN</t>
  </si>
  <si>
    <t xml:space="preserve">Wages and on-costs per year</t>
  </si>
  <si>
    <t xml:space="preserve">Overheads per year</t>
  </si>
  <si>
    <t xml:space="preserve">Total cost to run the business per year</t>
  </si>
  <si>
    <t xml:space="preserve">Sales needed to make your profit (ex GST)</t>
  </si>
  <si>
    <t xml:space="preserve">If you sell this much at your charge-out rates, you cover every cost and make your profit.</t>
  </si>
  <si>
    <t xml:space="preserve">Sales needed per working week (ex GST)</t>
  </si>
  <si>
    <t xml:space="preserve">Profit at that level of sales</t>
  </si>
  <si>
    <t xml:space="preserve">This assumes you are billing every productive hour above. Materials are charged on top and are not part of these figures.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</si>
</sst>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#,##0.#"/>
    <numFmt numFmtId="167" formatCode="0.0"/>
    <numFmt numFmtId="168" formatCode="0.0%"/>
    <numFmt numFmtId="169" formatCode="\$#,##0;&quot;($&quot;#,##0\);\-"/>
    <numFmt numFmtId="170" formatCode="0%"/>
    <numFmt numFmtId="171" formatCode="#,##0;\-#,##0;\-"/>
    <numFmt numFmtId="172" formatCode="\$#,##0.00;&quot;($&quot;#,##0.00\);\-"/>
    <numFmt numFmtId="173" formatCode="0.0%;\-0.0%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C7690A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B64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00020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2534"/>
        <bgColor rgb="FF333300"/>
      </patternFill>
    </fill>
    <fill>
      <patternFill patternType="solid">
        <fgColor rgb="FFFFF2B3"/>
        <bgColor rgb="FFFBE9D2"/>
      </patternFill>
    </fill>
    <fill>
      <patternFill patternType="solid">
        <fgColor rgb="FFFBE9D2"/>
        <bgColor rgb="FFFFF2B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DACB"/>
      </left>
      <right style="thin">
        <color rgb="FFE1DACB"/>
      </right>
      <top style="thin">
        <color rgb="FFE1DACB"/>
      </top>
      <bottom style="thin">
        <color rgb="FFE1DA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E1DA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9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7690A"/>
      <rgbColor rgb="FF5B647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25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25.5" hidden="false" customHeight="true" outlineLevel="0" collapsed="false">
      <c r="A1" s="1" t="s">
        <v>0</v>
      </c>
      <c r="B1" s="2"/>
    </row>
    <row r="3" customFormat="false" ht="15.75" hidden="false" customHeight="true" outlineLevel="0" collapsed="false">
      <c r="B3" s="3" t="s">
        <v>1</v>
      </c>
    </row>
    <row r="4" customFormat="false" ht="30" hidden="false" customHeight="true" outlineLevel="0" collapsed="false">
      <c r="B4" s="4" t="s">
        <v>2</v>
      </c>
    </row>
    <row r="6" customFormat="false" ht="15.75" hidden="false" customHeight="true" outlineLevel="0" collapsed="false">
      <c r="B6" s="3" t="s">
        <v>3</v>
      </c>
    </row>
    <row r="7" customFormat="false" ht="30" hidden="false" customHeight="true" outlineLevel="0" collapsed="false">
      <c r="B7" s="4" t="s">
        <v>4</v>
      </c>
    </row>
    <row r="8" customFormat="false" ht="15.75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2" customFormat="false" ht="15.75" hidden="false" customHeight="true" outlineLevel="0" collapsed="false">
      <c r="B12" s="3" t="s">
        <v>8</v>
      </c>
    </row>
    <row r="13" customFormat="false" ht="30" hidden="false" customHeight="true" outlineLevel="0" collapsed="false">
      <c r="B13" s="4" t="s">
        <v>9</v>
      </c>
    </row>
    <row r="15" customFormat="false" ht="15.75" hidden="false" customHeight="true" outlineLevel="0" collapsed="false">
      <c r="B15" s="3" t="s">
        <v>10</v>
      </c>
    </row>
    <row r="16" customFormat="false" ht="30" hidden="false" customHeight="true" outlineLevel="0" collapsed="false">
      <c r="B16" s="4" t="s">
        <v>11</v>
      </c>
    </row>
    <row r="18" customFormat="false" ht="15.75" hidden="false" customHeight="true" outlineLevel="0" collapsed="false">
      <c r="B18" s="3" t="s">
        <v>12</v>
      </c>
    </row>
    <row r="19" customFormat="false" ht="30" hidden="false" customHeight="true" outlineLevel="0" collapsed="false">
      <c r="B19" s="4" t="s">
        <v>13</v>
      </c>
    </row>
    <row r="21" customFormat="false" ht="30" hidden="false" customHeight="true" outlineLevel="0" collapsed="false">
      <c r="B21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5"/>
    <col collapsed="false" customWidth="true" hidden="false" outlineLevel="0" max="7" min="6" style="0" width="16"/>
    <col collapsed="false" customWidth="true" hidden="false" outlineLevel="0" max="8" min="8" style="0" width="20"/>
  </cols>
  <sheetData>
    <row r="1" customFormat="false" ht="25.5" hidden="false" customHeight="true" outlineLevel="0" collapsed="false">
      <c r="A1" s="1" t="s">
        <v>15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6" t="s">
        <v>16</v>
      </c>
    </row>
    <row r="3" customFormat="false" ht="15" hidden="false" customHeight="false" outlineLevel="0" collapsed="false">
      <c r="A3" s="7" t="s">
        <v>17</v>
      </c>
    </row>
    <row r="5" customFormat="false" ht="19.5" hidden="false" customHeight="true" outlineLevel="0" collapsed="false">
      <c r="A5" s="8" t="s">
        <v>18</v>
      </c>
      <c r="B5" s="2"/>
      <c r="C5" s="2"/>
      <c r="D5" s="2"/>
      <c r="E5" s="2"/>
      <c r="F5" s="2"/>
      <c r="G5" s="2"/>
      <c r="H5" s="2"/>
    </row>
    <row r="6" customFormat="false" ht="15" hidden="false" customHeight="false" outlineLevel="0" collapsed="false">
      <c r="A6" s="9" t="s">
        <v>19</v>
      </c>
      <c r="B6" s="10" t="n">
        <v>52</v>
      </c>
    </row>
    <row r="7" customFormat="false" ht="15" hidden="false" customHeight="false" outlineLevel="0" collapsed="false">
      <c r="A7" s="9" t="s">
        <v>20</v>
      </c>
      <c r="B7" s="11" t="n">
        <v>4</v>
      </c>
    </row>
    <row r="8" customFormat="false" ht="15" hidden="false" customHeight="false" outlineLevel="0" collapsed="false">
      <c r="A8" s="9" t="s">
        <v>21</v>
      </c>
      <c r="B8" s="11" t="n">
        <v>10</v>
      </c>
    </row>
    <row r="9" customFormat="false" ht="15" hidden="false" customHeight="false" outlineLevel="0" collapsed="false">
      <c r="A9" s="9" t="s">
        <v>22</v>
      </c>
      <c r="B9" s="11" t="n">
        <v>5</v>
      </c>
    </row>
    <row r="10" customFormat="false" ht="15" hidden="false" customHeight="false" outlineLevel="0" collapsed="false">
      <c r="A10" s="9" t="s">
        <v>23</v>
      </c>
      <c r="B10" s="11" t="n">
        <v>3</v>
      </c>
    </row>
    <row r="11" customFormat="false" ht="15" hidden="false" customHeight="false" outlineLevel="0" collapsed="false">
      <c r="A11" s="12" t="s">
        <v>24</v>
      </c>
      <c r="B11" s="13" t="n">
        <f aca="false">B6-B7-(B8+B9+B10)/5</f>
        <v>44.4</v>
      </c>
      <c r="C11" s="7" t="s">
        <v>25</v>
      </c>
    </row>
    <row r="12" customFormat="false" ht="15" hidden="false" customHeight="false" outlineLevel="0" collapsed="false">
      <c r="A12" s="9" t="s">
        <v>26</v>
      </c>
      <c r="B12" s="14" t="n">
        <v>0.12</v>
      </c>
      <c r="C12" s="7" t="s">
        <v>27</v>
      </c>
    </row>
    <row r="13" customFormat="false" ht="15" hidden="false" customHeight="false" outlineLevel="0" collapsed="false">
      <c r="A13" s="9" t="s">
        <v>28</v>
      </c>
      <c r="B13" s="14" t="n">
        <v>0.04</v>
      </c>
      <c r="C13" s="7" t="s">
        <v>29</v>
      </c>
    </row>
    <row r="15" customFormat="false" ht="19.5" hidden="false" customHeight="true" outlineLevel="0" collapsed="false">
      <c r="A15" s="8" t="s">
        <v>30</v>
      </c>
      <c r="B15" s="2"/>
      <c r="C15" s="2"/>
      <c r="D15" s="2"/>
      <c r="E15" s="2"/>
      <c r="F15" s="2"/>
      <c r="G15" s="2"/>
      <c r="H15" s="2"/>
    </row>
    <row r="16" customFormat="false" ht="33.75" hidden="false" customHeight="true" outlineLevel="0" collapsed="false">
      <c r="A16" s="15" t="s">
        <v>31</v>
      </c>
      <c r="B16" s="16" t="s">
        <v>32</v>
      </c>
      <c r="C16" s="16" t="s">
        <v>33</v>
      </c>
      <c r="D16" s="16" t="s">
        <v>34</v>
      </c>
      <c r="E16" s="16" t="s">
        <v>35</v>
      </c>
      <c r="F16" s="16" t="s">
        <v>36</v>
      </c>
      <c r="G16" s="16" t="s">
        <v>37</v>
      </c>
      <c r="H16" s="16" t="s">
        <v>38</v>
      </c>
    </row>
    <row r="17" customFormat="false" ht="15" hidden="false" customHeight="false" outlineLevel="0" collapsed="false">
      <c r="A17" s="17" t="s">
        <v>39</v>
      </c>
      <c r="B17" s="18" t="n">
        <v>90000</v>
      </c>
      <c r="C17" s="19" t="n">
        <v>40</v>
      </c>
      <c r="D17" s="20" t="n">
        <v>0.65</v>
      </c>
      <c r="E17" s="21" t="n">
        <v>0</v>
      </c>
      <c r="F17" s="22" t="n">
        <f aca="false">IF(OR(NOT(ISNUMBER(B17)),NOT(ISNUMBER(C17)),NOT(ISNUMBER(D17))),"",C17*$B$11*D17)</f>
        <v>1154.4</v>
      </c>
      <c r="G17" s="23" t="n">
        <f aca="false">IF(OR(F17="",N(F17)=0),"",H17/F17)</f>
        <v>77.962577962578</v>
      </c>
      <c r="H17" s="24" t="n">
        <f aca="false">IF(F17="","",B17*(1+IF(ISNUMBER(E17),E17,$B$12+$B$13)))</f>
        <v>90000</v>
      </c>
    </row>
    <row r="18" customFormat="false" ht="15" hidden="false" customHeight="false" outlineLevel="0" collapsed="false">
      <c r="A18" s="17" t="s">
        <v>40</v>
      </c>
      <c r="B18" s="18" t="n">
        <v>78000</v>
      </c>
      <c r="C18" s="19" t="n">
        <v>38</v>
      </c>
      <c r="D18" s="20" t="n">
        <v>0.8</v>
      </c>
      <c r="E18" s="21"/>
      <c r="F18" s="22" t="n">
        <f aca="false">IF(OR(NOT(ISNUMBER(B18)),NOT(ISNUMBER(C18)),NOT(ISNUMBER(D18))),"",C18*$B$11*D18)</f>
        <v>1349.76</v>
      </c>
      <c r="G18" s="23" t="n">
        <f aca="false">IF(OR(F18="",N(F18)=0),"",H18/F18)</f>
        <v>67.0341394025604</v>
      </c>
      <c r="H18" s="24" t="n">
        <f aca="false">IF(F18="","",B18*(1+IF(ISNUMBER(E18),E18,$B$12+$B$13)))</f>
        <v>90480</v>
      </c>
    </row>
    <row r="19" customFormat="false" ht="15" hidden="false" customHeight="false" outlineLevel="0" collapsed="false">
      <c r="A19" s="17" t="s">
        <v>41</v>
      </c>
      <c r="B19" s="18" t="n">
        <v>52000</v>
      </c>
      <c r="C19" s="19" t="n">
        <v>38</v>
      </c>
      <c r="D19" s="20" t="n">
        <v>0.7</v>
      </c>
      <c r="E19" s="21"/>
      <c r="F19" s="22" t="n">
        <f aca="false">IF(OR(NOT(ISNUMBER(B19)),NOT(ISNUMBER(C19)),NOT(ISNUMBER(D19))),"",C19*$B$11*D19)</f>
        <v>1181.04</v>
      </c>
      <c r="G19" s="23" t="n">
        <f aca="false">IF(OR(F19="",N(F19)=0),"",H19/F19)</f>
        <v>51.0736300209984</v>
      </c>
      <c r="H19" s="24" t="n">
        <f aca="false">IF(F19="","",B19*(1+IF(ISNUMBER(E19),E19,$B$12+$B$13)))</f>
        <v>60320</v>
      </c>
    </row>
    <row r="20" customFormat="false" ht="15" hidden="false" customHeight="false" outlineLevel="0" collapsed="false">
      <c r="A20" s="17"/>
      <c r="B20" s="18"/>
      <c r="C20" s="19"/>
      <c r="D20" s="20"/>
      <c r="E20" s="21"/>
      <c r="F20" s="22" t="str">
        <f aca="false">IF(OR(NOT(ISNUMBER(B20)),NOT(ISNUMBER(C20)),NOT(ISNUMBER(D20))),"",C20*$B$11*D20)</f>
        <v/>
      </c>
      <c r="G20" s="23" t="str">
        <f aca="false">IF(OR(F20="",N(F20)=0),"",H20/F20)</f>
        <v/>
      </c>
      <c r="H20" s="24" t="str">
        <f aca="false">IF(F20="","",B20*(1+IF(ISNUMBER(E20),E20,$B$12+$B$13)))</f>
        <v/>
      </c>
    </row>
    <row r="21" customFormat="false" ht="15" hidden="false" customHeight="false" outlineLevel="0" collapsed="false">
      <c r="A21" s="17"/>
      <c r="B21" s="18"/>
      <c r="C21" s="19"/>
      <c r="D21" s="20"/>
      <c r="E21" s="21"/>
      <c r="F21" s="22" t="str">
        <f aca="false">IF(OR(NOT(ISNUMBER(B21)),NOT(ISNUMBER(C21)),NOT(ISNUMBER(D21))),"",C21*$B$11*D21)</f>
        <v/>
      </c>
      <c r="G21" s="23" t="str">
        <f aca="false">IF(OR(F21="",N(F21)=0),"",H21/F21)</f>
        <v/>
      </c>
      <c r="H21" s="24" t="str">
        <f aca="false">IF(F21="","",B21*(1+IF(ISNUMBER(E21),E21,$B$12+$B$13)))</f>
        <v/>
      </c>
    </row>
    <row r="22" customFormat="false" ht="15" hidden="false" customHeight="false" outlineLevel="0" collapsed="false">
      <c r="A22" s="17"/>
      <c r="B22" s="18"/>
      <c r="C22" s="19"/>
      <c r="D22" s="20"/>
      <c r="E22" s="21"/>
      <c r="F22" s="22" t="str">
        <f aca="false">IF(OR(NOT(ISNUMBER(B22)),NOT(ISNUMBER(C22)),NOT(ISNUMBER(D22))),"",C22*$B$11*D22)</f>
        <v/>
      </c>
      <c r="G22" s="23" t="str">
        <f aca="false">IF(OR(F22="",N(F22)=0),"",H22/F22)</f>
        <v/>
      </c>
      <c r="H22" s="24" t="str">
        <f aca="false">IF(F22="","",B22*(1+IF(ISNUMBER(E22),E22,$B$12+$B$13)))</f>
        <v/>
      </c>
    </row>
    <row r="23" customFormat="false" ht="15" hidden="false" customHeight="false" outlineLevel="0" collapsed="false">
      <c r="A23" s="7" t="s">
        <v>42</v>
      </c>
    </row>
    <row r="25" customFormat="false" ht="19.5" hidden="false" customHeight="true" outlineLevel="0" collapsed="false">
      <c r="A25" s="8" t="s">
        <v>43</v>
      </c>
      <c r="B25" s="2"/>
      <c r="C25" s="2"/>
      <c r="D25" s="2"/>
      <c r="E25" s="2"/>
      <c r="F25" s="2"/>
      <c r="G25" s="2"/>
      <c r="H25" s="2"/>
    </row>
    <row r="26" customFormat="false" ht="25.5" hidden="false" customHeight="true" outlineLevel="0" collapsed="false">
      <c r="A26" s="15" t="s">
        <v>44</v>
      </c>
      <c r="B26" s="16" t="s">
        <v>45</v>
      </c>
      <c r="C26" s="16" t="s">
        <v>46</v>
      </c>
      <c r="D26" s="16" t="s">
        <v>47</v>
      </c>
    </row>
    <row r="27" customFormat="false" ht="15" hidden="false" customHeight="false" outlineLevel="0" collapsed="false">
      <c r="A27" s="17" t="s">
        <v>48</v>
      </c>
      <c r="B27" s="18" t="n">
        <v>1100</v>
      </c>
      <c r="C27" s="25" t="s">
        <v>49</v>
      </c>
      <c r="D27" s="24" t="n">
        <f aca="false">IF(NOT(ISNUMBER(B27)),"",IFERROR(B27*INDEX({52,26,12,4,1},MATCH(C27,{"Weekly","Fortnightly","Monthly","Quarterly","Yearly"},0)),0))</f>
        <v>13200</v>
      </c>
      <c r="E27" s="26" t="str">
        <f aca="false">IF(AND(ISNUMBER(B27),C27=""),"Choose how often","")</f>
        <v/>
      </c>
    </row>
    <row r="28" customFormat="false" ht="15" hidden="false" customHeight="false" outlineLevel="0" collapsed="false">
      <c r="A28" s="17" t="s">
        <v>50</v>
      </c>
      <c r="B28" s="18" t="n">
        <v>4800</v>
      </c>
      <c r="C28" s="25" t="s">
        <v>51</v>
      </c>
      <c r="D28" s="24" t="n">
        <f aca="false">IF(NOT(ISNUMBER(B28)),"",IFERROR(B28*INDEX({52,26,12,4,1},MATCH(C28,{"Weekly","Fortnightly","Monthly","Quarterly","Yearly"},0)),0))</f>
        <v>4800</v>
      </c>
      <c r="E28" s="26" t="str">
        <f aca="false">IF(AND(ISNUMBER(B28),C28=""),"Choose how often","")</f>
        <v/>
      </c>
    </row>
    <row r="29" customFormat="false" ht="15" hidden="false" customHeight="false" outlineLevel="0" collapsed="false">
      <c r="A29" s="17" t="s">
        <v>52</v>
      </c>
      <c r="B29" s="18" t="n">
        <v>1200</v>
      </c>
      <c r="C29" s="25" t="s">
        <v>51</v>
      </c>
      <c r="D29" s="24" t="n">
        <f aca="false">IF(NOT(ISNUMBER(B29)),"",IFERROR(B29*INDEX({52,26,12,4,1},MATCH(C29,{"Weekly","Fortnightly","Monthly","Quarterly","Yearly"},0)),0))</f>
        <v>1200</v>
      </c>
      <c r="E29" s="26" t="str">
        <f aca="false">IF(AND(ISNUMBER(B29),C29=""),"Choose how often","")</f>
        <v/>
      </c>
    </row>
    <row r="30" customFormat="false" ht="15" hidden="false" customHeight="false" outlineLevel="0" collapsed="false">
      <c r="A30" s="17" t="s">
        <v>53</v>
      </c>
      <c r="B30" s="18" t="n">
        <v>180</v>
      </c>
      <c r="C30" s="25" t="s">
        <v>49</v>
      </c>
      <c r="D30" s="24" t="n">
        <f aca="false">IF(NOT(ISNUMBER(B30)),"",IFERROR(B30*INDEX({52,26,12,4,1},MATCH(C30,{"Weekly","Fortnightly","Monthly","Quarterly","Yearly"},0)),0))</f>
        <v>2160</v>
      </c>
      <c r="E30" s="26" t="str">
        <f aca="false">IF(AND(ISNUMBER(B30),C30=""),"Choose how often","")</f>
        <v/>
      </c>
    </row>
    <row r="31" customFormat="false" ht="15" hidden="false" customHeight="false" outlineLevel="0" collapsed="false">
      <c r="A31" s="17" t="s">
        <v>54</v>
      </c>
      <c r="B31" s="18" t="n">
        <v>60</v>
      </c>
      <c r="C31" s="25" t="s">
        <v>49</v>
      </c>
      <c r="D31" s="24" t="n">
        <f aca="false">IF(NOT(ISNUMBER(B31)),"",IFERROR(B31*INDEX({52,26,12,4,1},MATCH(C31,{"Weekly","Fortnightly","Monthly","Quarterly","Yearly"},0)),0))</f>
        <v>720</v>
      </c>
      <c r="E31" s="26" t="str">
        <f aca="false">IF(AND(ISNUMBER(B31),C31=""),"Choose how often","")</f>
        <v/>
      </c>
    </row>
    <row r="32" customFormat="false" ht="15" hidden="false" customHeight="false" outlineLevel="0" collapsed="false">
      <c r="A32" s="17" t="s">
        <v>55</v>
      </c>
      <c r="B32" s="18" t="n">
        <v>250</v>
      </c>
      <c r="C32" s="25" t="s">
        <v>49</v>
      </c>
      <c r="D32" s="24" t="n">
        <f aca="false">IF(NOT(ISNUMBER(B32)),"",IFERROR(B32*INDEX({52,26,12,4,1},MATCH(C32,{"Weekly","Fortnightly","Monthly","Quarterly","Yearly"},0)),0))</f>
        <v>3000</v>
      </c>
      <c r="E32" s="26" t="str">
        <f aca="false">IF(AND(ISNUMBER(B32),C32=""),"Choose how often","")</f>
        <v/>
      </c>
    </row>
    <row r="33" customFormat="false" ht="15" hidden="false" customHeight="false" outlineLevel="0" collapsed="false">
      <c r="A33" s="17" t="s">
        <v>56</v>
      </c>
      <c r="B33" s="18" t="n">
        <v>600</v>
      </c>
      <c r="C33" s="25" t="s">
        <v>49</v>
      </c>
      <c r="D33" s="24" t="n">
        <f aca="false">IF(NOT(ISNUMBER(B33)),"",IFERROR(B33*INDEX({52,26,12,4,1},MATCH(C33,{"Weekly","Fortnightly","Monthly","Quarterly","Yearly"},0)),0))</f>
        <v>7200</v>
      </c>
      <c r="E33" s="26" t="str">
        <f aca="false">IF(AND(ISNUMBER(B33),C33=""),"Choose how often","")</f>
        <v/>
      </c>
    </row>
    <row r="34" customFormat="false" ht="15" hidden="false" customHeight="false" outlineLevel="0" collapsed="false">
      <c r="A34" s="17" t="s">
        <v>57</v>
      </c>
      <c r="B34" s="18" t="n">
        <v>250</v>
      </c>
      <c r="C34" s="25" t="s">
        <v>49</v>
      </c>
      <c r="D34" s="24" t="n">
        <f aca="false">IF(NOT(ISNUMBER(B34)),"",IFERROR(B34*INDEX({52,26,12,4,1},MATCH(C34,{"Weekly","Fortnightly","Monthly","Quarterly","Yearly"},0)),0))</f>
        <v>3000</v>
      </c>
      <c r="E34" s="26" t="str">
        <f aca="false">IF(AND(ISNUMBER(B34),C34=""),"Choose how often","")</f>
        <v/>
      </c>
    </row>
    <row r="35" customFormat="false" ht="15" hidden="false" customHeight="false" outlineLevel="0" collapsed="false">
      <c r="A35" s="17" t="s">
        <v>58</v>
      </c>
      <c r="B35" s="18" t="n">
        <v>300</v>
      </c>
      <c r="C35" s="25" t="s">
        <v>49</v>
      </c>
      <c r="D35" s="24" t="n">
        <f aca="false">IF(NOT(ISNUMBER(B35)),"",IFERROR(B35*INDEX({52,26,12,4,1},MATCH(C35,{"Weekly","Fortnightly","Monthly","Quarterly","Yearly"},0)),0))</f>
        <v>3600</v>
      </c>
      <c r="E35" s="26" t="str">
        <f aca="false">IF(AND(ISNUMBER(B35),C35=""),"Choose how often","")</f>
        <v/>
      </c>
    </row>
    <row r="36" customFormat="false" ht="15" hidden="false" customHeight="false" outlineLevel="0" collapsed="false">
      <c r="A36" s="17" t="s">
        <v>59</v>
      </c>
      <c r="B36" s="18" t="n">
        <v>2000</v>
      </c>
      <c r="C36" s="25" t="s">
        <v>51</v>
      </c>
      <c r="D36" s="24" t="n">
        <f aca="false">IF(NOT(ISNUMBER(B36)),"",IFERROR(B36*INDEX({52,26,12,4,1},MATCH(C36,{"Weekly","Fortnightly","Monthly","Quarterly","Yearly"},0)),0))</f>
        <v>2000</v>
      </c>
      <c r="E36" s="26" t="str">
        <f aca="false">IF(AND(ISNUMBER(B36),C36=""),"Choose how often","")</f>
        <v/>
      </c>
    </row>
    <row r="37" customFormat="false" ht="15" hidden="false" customHeight="false" outlineLevel="0" collapsed="false">
      <c r="A37" s="17" t="s">
        <v>60</v>
      </c>
      <c r="B37" s="18" t="n">
        <v>80</v>
      </c>
      <c r="C37" s="25" t="s">
        <v>49</v>
      </c>
      <c r="D37" s="24" t="n">
        <f aca="false">IF(NOT(ISNUMBER(B37)),"",IFERROR(B37*INDEX({52,26,12,4,1},MATCH(C37,{"Weekly","Fortnightly","Monthly","Quarterly","Yearly"},0)),0))</f>
        <v>960</v>
      </c>
      <c r="E37" s="26" t="str">
        <f aca="false">IF(AND(ISNUMBER(B37),C37=""),"Choose how often","")</f>
        <v/>
      </c>
    </row>
    <row r="38" customFormat="false" ht="15" hidden="false" customHeight="false" outlineLevel="0" collapsed="false">
      <c r="A38" s="17" t="s">
        <v>61</v>
      </c>
      <c r="B38" s="18"/>
      <c r="C38" s="25"/>
      <c r="D38" s="24" t="str">
        <f aca="false">IF(NOT(ISNUMBER(B38)),"",IFERROR(B38*INDEX({52,26,12,4,1},MATCH(C38,{"Weekly","Fortnightly","Monthly","Quarterly","Yearly"},0)),0))</f>
        <v/>
      </c>
      <c r="E38" s="26" t="str">
        <f aca="false">IF(AND(ISNUMBER(B38),C38=""),"Choose how often","")</f>
        <v/>
      </c>
    </row>
    <row r="39" customFormat="false" ht="15" hidden="false" customHeight="false" outlineLevel="0" collapsed="false">
      <c r="A39" s="17" t="s">
        <v>61</v>
      </c>
      <c r="B39" s="18"/>
      <c r="C39" s="25"/>
      <c r="D39" s="24" t="str">
        <f aca="false">IF(NOT(ISNUMBER(B39)),"",IFERROR(B39*INDEX({52,26,12,4,1},MATCH(C39,{"Weekly","Fortnightly","Monthly","Quarterly","Yearly"},0)),0))</f>
        <v/>
      </c>
      <c r="E39" s="26" t="str">
        <f aca="false">IF(AND(ISNUMBER(B39),C39=""),"Choose how often","")</f>
        <v/>
      </c>
    </row>
    <row r="40" customFormat="false" ht="15" hidden="false" customHeight="false" outlineLevel="0" collapsed="false">
      <c r="A40" s="17" t="s">
        <v>61</v>
      </c>
      <c r="B40" s="18"/>
      <c r="C40" s="25"/>
      <c r="D40" s="24" t="str">
        <f aca="false">IF(NOT(ISNUMBER(B40)),"",IFERROR(B40*INDEX({52,26,12,4,1},MATCH(C40,{"Weekly","Fortnightly","Monthly","Quarterly","Yearly"},0)),0))</f>
        <v/>
      </c>
      <c r="E40" s="26" t="str">
        <f aca="false">IF(AND(ISNUMBER(B40),C40=""),"Choose how often","")</f>
        <v/>
      </c>
    </row>
    <row r="41" customFormat="false" ht="15" hidden="false" customHeight="false" outlineLevel="0" collapsed="false">
      <c r="A41" s="12" t="s">
        <v>62</v>
      </c>
      <c r="D41" s="27" t="n">
        <f aca="false">SUM(D27:D40)</f>
        <v>41840</v>
      </c>
    </row>
    <row r="43" customFormat="false" ht="19.5" hidden="false" customHeight="true" outlineLevel="0" collapsed="false">
      <c r="A43" s="8" t="s">
        <v>63</v>
      </c>
      <c r="B43" s="2"/>
      <c r="C43" s="2"/>
      <c r="D43" s="2"/>
      <c r="E43" s="2"/>
      <c r="F43" s="2"/>
      <c r="G43" s="2"/>
      <c r="H43" s="2"/>
    </row>
    <row r="44" customFormat="false" ht="15" hidden="false" customHeight="false" outlineLevel="0" collapsed="false">
      <c r="A44" s="9" t="s">
        <v>64</v>
      </c>
      <c r="B44" s="14" t="n">
        <v>0.1</v>
      </c>
      <c r="C44" s="7" t="s">
        <v>65</v>
      </c>
    </row>
    <row r="45" customFormat="false" ht="15" hidden="false" customHeight="false" outlineLevel="0" collapsed="false">
      <c r="A45" s="9" t="s">
        <v>66</v>
      </c>
      <c r="B45" s="14" t="n">
        <v>0.1</v>
      </c>
    </row>
    <row r="47" customFormat="false" ht="19.5" hidden="false" customHeight="true" outlineLevel="0" collapsed="false">
      <c r="A47" s="8" t="s">
        <v>67</v>
      </c>
      <c r="B47" s="2"/>
      <c r="C47" s="2"/>
      <c r="D47" s="2"/>
      <c r="E47" s="2"/>
      <c r="F47" s="2"/>
      <c r="G47" s="2"/>
      <c r="H47" s="2"/>
    </row>
    <row r="48" customFormat="false" ht="15" hidden="false" customHeight="false" outlineLevel="0" collapsed="false">
      <c r="A48" s="9" t="s">
        <v>68</v>
      </c>
      <c r="B48" s="28" t="n">
        <f aca="false">SUM(F17:F22)</f>
        <v>3685.2</v>
      </c>
    </row>
    <row r="49" customFormat="false" ht="15" hidden="false" customHeight="false" outlineLevel="0" collapsed="false">
      <c r="A49" s="9" t="s">
        <v>69</v>
      </c>
      <c r="B49" s="29" t="n">
        <f aca="false">IF(B48=0,0,D41/B48)</f>
        <v>11.3535221968957</v>
      </c>
      <c r="C49" s="7" t="s">
        <v>70</v>
      </c>
    </row>
    <row r="51" customFormat="false" ht="45.75" hidden="false" customHeight="true" outlineLevel="0" collapsed="false">
      <c r="A51" s="15" t="s">
        <v>31</v>
      </c>
      <c r="B51" s="16" t="s">
        <v>71</v>
      </c>
      <c r="C51" s="16" t="s">
        <v>72</v>
      </c>
      <c r="D51" s="16" t="s">
        <v>73</v>
      </c>
      <c r="E51" s="16" t="s">
        <v>74</v>
      </c>
      <c r="F51" s="16" t="s">
        <v>75</v>
      </c>
      <c r="G51" s="16" t="s">
        <v>76</v>
      </c>
      <c r="H51" s="16" t="s">
        <v>77</v>
      </c>
    </row>
    <row r="52" customFormat="false" ht="15" hidden="false" customHeight="false" outlineLevel="0" collapsed="false">
      <c r="A52" s="30" t="str">
        <f aca="false">IF(G17="","",IF(A17="","Person "&amp;1,A17))</f>
        <v>Owner (tradesperson)</v>
      </c>
      <c r="B52" s="22" t="n">
        <f aca="false">IF(G17="","",F17)</f>
        <v>1154.4</v>
      </c>
      <c r="C52" s="23" t="n">
        <f aca="false">IF(G17="","",G17)</f>
        <v>77.962577962578</v>
      </c>
      <c r="D52" s="23" t="n">
        <f aca="false">IF(G17="","",$B$49)</f>
        <v>11.3535221968957</v>
      </c>
      <c r="E52" s="23" t="n">
        <f aca="false">IF(G17="","",C52+D52)</f>
        <v>89.3161001594737</v>
      </c>
      <c r="F52" s="31" t="n">
        <f aca="false">IF(G17="","",IF($B$44&gt;=1,"",E52/(1-$B$44)))</f>
        <v>99.2401112883041</v>
      </c>
      <c r="G52" s="23" t="n">
        <f aca="false">IF(F52="","",F52*(1+$B$45))</f>
        <v>109.164122417134</v>
      </c>
      <c r="H52" s="32" t="n">
        <f aca="false">IF(OR(F52="",N(C52)=0),"",F52/C52-1)</f>
        <v>0.27291982745798</v>
      </c>
    </row>
    <row r="53" customFormat="false" ht="15" hidden="false" customHeight="false" outlineLevel="0" collapsed="false">
      <c r="A53" s="30" t="str">
        <f aca="false">IF(G18="","",IF(A18="","Person "&amp;2,A18))</f>
        <v>Tradesperson</v>
      </c>
      <c r="B53" s="22" t="n">
        <f aca="false">IF(G18="","",F18)</f>
        <v>1349.76</v>
      </c>
      <c r="C53" s="23" t="n">
        <f aca="false">IF(G18="","",G18)</f>
        <v>67.0341394025604</v>
      </c>
      <c r="D53" s="23" t="n">
        <f aca="false">IF(G18="","",$B$49)</f>
        <v>11.3535221968957</v>
      </c>
      <c r="E53" s="23" t="n">
        <f aca="false">IF(G18="","",C53+D53)</f>
        <v>78.3876615994561</v>
      </c>
      <c r="F53" s="31" t="n">
        <f aca="false">IF(G18="","",IF($B$44&gt;=1,"",E53/(1-$B$44)))</f>
        <v>87.0974017771735</v>
      </c>
      <c r="G53" s="23" t="n">
        <f aca="false">IF(F53="","",F53*(1+$B$45))</f>
        <v>95.8071419548908</v>
      </c>
      <c r="H53" s="32" t="n">
        <f aca="false">IF(OR(F53="",N(C53)=0),"",F53/C53-1)</f>
        <v>0.299299171339055</v>
      </c>
    </row>
    <row r="54" customFormat="false" ht="15" hidden="false" customHeight="false" outlineLevel="0" collapsed="false">
      <c r="A54" s="30" t="str">
        <f aca="false">IF(G19="","",IF(A19="","Person "&amp;3,A19))</f>
        <v>Apprentice or labourer</v>
      </c>
      <c r="B54" s="22" t="n">
        <f aca="false">IF(G19="","",F19)</f>
        <v>1181.04</v>
      </c>
      <c r="C54" s="23" t="n">
        <f aca="false">IF(G19="","",G19)</f>
        <v>51.0736300209984</v>
      </c>
      <c r="D54" s="23" t="n">
        <f aca="false">IF(G19="","",$B$49)</f>
        <v>11.3535221968957</v>
      </c>
      <c r="E54" s="23" t="n">
        <f aca="false">IF(G19="","",C54+D54)</f>
        <v>62.4271522178941</v>
      </c>
      <c r="F54" s="31" t="n">
        <f aca="false">IF(G19="","",IF($B$44&gt;=1,"",E54/(1-$B$44)))</f>
        <v>69.3635024643268</v>
      </c>
      <c r="G54" s="23" t="n">
        <f aca="false">IF(F54="","",F54*(1+$B$45))</f>
        <v>76.2998527107595</v>
      </c>
      <c r="H54" s="32" t="n">
        <f aca="false">IF(OR(F54="",N(C54)=0),"",F54/C54-1)</f>
        <v>0.358107940160287</v>
      </c>
    </row>
    <row r="55" customFormat="false" ht="15" hidden="false" customHeight="false" outlineLevel="0" collapsed="false">
      <c r="A55" s="30" t="str">
        <f aca="false">IF(G20="","",IF(A20="","Person "&amp;4,A20))</f>
        <v/>
      </c>
      <c r="B55" s="22" t="str">
        <f aca="false">IF(G20="","",F20)</f>
        <v/>
      </c>
      <c r="C55" s="23" t="str">
        <f aca="false">IF(G20="","",G20)</f>
        <v/>
      </c>
      <c r="D55" s="23" t="str">
        <f aca="false">IF(G20="","",$B$49)</f>
        <v/>
      </c>
      <c r="E55" s="23" t="str">
        <f aca="false">IF(G20="","",C55+D55)</f>
        <v/>
      </c>
      <c r="F55" s="31" t="str">
        <f aca="false">IF(G20="","",IF($B$44&gt;=1,"",E55/(1-$B$44)))</f>
        <v/>
      </c>
      <c r="G55" s="23" t="str">
        <f aca="false">IF(F55="","",F55*(1+$B$45))</f>
        <v/>
      </c>
      <c r="H55" s="32" t="str">
        <f aca="false">IF(OR(F55="",N(C55)=0),"",F55/C55-1)</f>
        <v/>
      </c>
    </row>
    <row r="56" customFormat="false" ht="15" hidden="false" customHeight="false" outlineLevel="0" collapsed="false">
      <c r="A56" s="30" t="str">
        <f aca="false">IF(G21="","",IF(A21="","Person "&amp;5,A21))</f>
        <v/>
      </c>
      <c r="B56" s="22" t="str">
        <f aca="false">IF(G21="","",F21)</f>
        <v/>
      </c>
      <c r="C56" s="23" t="str">
        <f aca="false">IF(G21="","",G21)</f>
        <v/>
      </c>
      <c r="D56" s="23" t="str">
        <f aca="false">IF(G21="","",$B$49)</f>
        <v/>
      </c>
      <c r="E56" s="23" t="str">
        <f aca="false">IF(G21="","",C56+D56)</f>
        <v/>
      </c>
      <c r="F56" s="31" t="str">
        <f aca="false">IF(G21="","",IF($B$44&gt;=1,"",E56/(1-$B$44)))</f>
        <v/>
      </c>
      <c r="G56" s="23" t="str">
        <f aca="false">IF(F56="","",F56*(1+$B$45))</f>
        <v/>
      </c>
      <c r="H56" s="32" t="str">
        <f aca="false">IF(OR(F56="",N(C56)=0),"",F56/C56-1)</f>
        <v/>
      </c>
    </row>
    <row r="57" customFormat="false" ht="15" hidden="false" customHeight="false" outlineLevel="0" collapsed="false">
      <c r="A57" s="30" t="str">
        <f aca="false">IF(G22="","",IF(A22="","Person "&amp;6,A22))</f>
        <v/>
      </c>
      <c r="B57" s="22" t="str">
        <f aca="false">IF(G22="","",F22)</f>
        <v/>
      </c>
      <c r="C57" s="23" t="str">
        <f aca="false">IF(G22="","",G22)</f>
        <v/>
      </c>
      <c r="D57" s="23" t="str">
        <f aca="false">IF(G22="","",$B$49)</f>
        <v/>
      </c>
      <c r="E57" s="23" t="str">
        <f aca="false">IF(G22="","",C57+D57)</f>
        <v/>
      </c>
      <c r="F57" s="31" t="str">
        <f aca="false">IF(G22="","",IF($B$44&gt;=1,"",E57/(1-$B$44)))</f>
        <v/>
      </c>
      <c r="G57" s="23" t="str">
        <f aca="false">IF(F57="","",F57*(1+$B$45))</f>
        <v/>
      </c>
      <c r="H57" s="32" t="str">
        <f aca="false">IF(OR(F57="",N(C57)=0),"",F57/C57-1)</f>
        <v/>
      </c>
    </row>
    <row r="58" customFormat="false" ht="15" hidden="false" customHeight="false" outlineLevel="0" collapsed="false">
      <c r="A58" s="12" t="s">
        <v>78</v>
      </c>
      <c r="B58" s="28" t="n">
        <f aca="false">SUM(B52:B57)</f>
        <v>3685.2</v>
      </c>
      <c r="C58" s="29" t="n">
        <f aca="false">IF(B58=0,"",SUM(H17:H22)/B58)</f>
        <v>65.3424508846196</v>
      </c>
      <c r="D58" s="29" t="n">
        <f aca="false">IF(B58=0,"",$B$49)</f>
        <v>11.3535221968957</v>
      </c>
      <c r="E58" s="29" t="n">
        <f aca="false">IF(B58=0,"",C58+D58)</f>
        <v>76.6959730815153</v>
      </c>
      <c r="F58" s="31" t="n">
        <f aca="false">IF(OR(B58=0,$B$44&gt;=1),"",E58/(1-$B$44))</f>
        <v>85.2177478683503</v>
      </c>
      <c r="G58" s="29" t="n">
        <f aca="false">IF(F58="","",F58*(1+$B$45))</f>
        <v>93.7395226551853</v>
      </c>
      <c r="H58" s="33" t="n">
        <f aca="false">IF(OR(F58="",N(C58)=0),"",F58/C58-1)</f>
        <v>0.304171280915467</v>
      </c>
    </row>
    <row r="59" customFormat="false" ht="15" hidden="false" customHeight="false" outlineLevel="0" collapsed="false">
      <c r="A59" s="7" t="s">
        <v>79</v>
      </c>
    </row>
    <row r="61" customFormat="false" ht="19.5" hidden="false" customHeight="true" outlineLevel="0" collapsed="false">
      <c r="A61" s="8" t="s">
        <v>80</v>
      </c>
      <c r="B61" s="2"/>
      <c r="C61" s="2"/>
      <c r="D61" s="2"/>
      <c r="E61" s="2"/>
      <c r="F61" s="2"/>
      <c r="G61" s="2"/>
      <c r="H61" s="2"/>
    </row>
    <row r="62" customFormat="false" ht="15" hidden="false" customHeight="false" outlineLevel="0" collapsed="false">
      <c r="A62" s="9" t="s">
        <v>81</v>
      </c>
      <c r="B62" s="24" t="n">
        <f aca="false">SUM(H17:H22)</f>
        <v>240800</v>
      </c>
    </row>
    <row r="63" customFormat="false" ht="15" hidden="false" customHeight="false" outlineLevel="0" collapsed="false">
      <c r="A63" s="9" t="s">
        <v>82</v>
      </c>
      <c r="B63" s="24" t="n">
        <f aca="false">D41</f>
        <v>41840</v>
      </c>
    </row>
    <row r="64" customFormat="false" ht="15" hidden="false" customHeight="false" outlineLevel="0" collapsed="false">
      <c r="A64" s="9" t="s">
        <v>83</v>
      </c>
      <c r="B64" s="27" t="n">
        <f aca="false">B62+B63</f>
        <v>282640</v>
      </c>
    </row>
    <row r="65" customFormat="false" ht="15" hidden="false" customHeight="false" outlineLevel="0" collapsed="false">
      <c r="A65" s="12" t="s">
        <v>84</v>
      </c>
      <c r="B65" s="34" t="n">
        <f aca="false">IF($B$44&gt;=1,"",B64/(1-$B$44))</f>
        <v>314044.444444444</v>
      </c>
      <c r="C65" s="7" t="s">
        <v>85</v>
      </c>
    </row>
    <row r="66" customFormat="false" ht="15" hidden="false" customHeight="false" outlineLevel="0" collapsed="false">
      <c r="A66" s="9" t="s">
        <v>86</v>
      </c>
      <c r="B66" s="24" t="n">
        <f aca="false">IF(B65="","",B65/$B$11)</f>
        <v>7073.07307307307</v>
      </c>
    </row>
    <row r="67" customFormat="false" ht="15" hidden="false" customHeight="false" outlineLevel="0" collapsed="false">
      <c r="A67" s="9" t="s">
        <v>87</v>
      </c>
      <c r="B67" s="24" t="n">
        <f aca="false">IF(B65="","",B65-B64)</f>
        <v>31404.4444444444</v>
      </c>
    </row>
    <row r="68" customFormat="false" ht="15" hidden="false" customHeight="false" outlineLevel="0" collapsed="false">
      <c r="A68" s="7" t="s">
        <v>88</v>
      </c>
    </row>
  </sheetData>
  <dataValidations count="1">
    <dataValidation allowBlank="true" errorStyle="stop" operator="between" showDropDown="false" showErrorMessage="false" showInputMessage="false" sqref="C27:C40" type="list">
      <formula1>"Weekly,Fortnightly,Monthly,Quarterly,Yearly"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2026-10-09T01:43:29Z</dcterms:created>
  <dc:creator>Dinkum Docs</dc:creator>
  <dc:description>Free hourly charge-out rate and overheads calculator</dc:description>
  <dc:language>en-US</dc:language>
  <cp:lastModifiedBy>Dinkum Docs</cp:lastModifiedBy>
  <dcterms:modified xsi:type="dcterms:W3CDTF">2026-10-09T01:43:29Z</dcterms:modified>
  <cp:revision>0</cp:revision>
  <dc:subject/>
  <dc:title>Dinkum Docs Free Charge-Out Rate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